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9cf4857f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f3a76e35f6124f82"/>
    <x:sheet xmlns:r="http://schemas.openxmlformats.org/officeDocument/2006/relationships" name="Rent Roll" sheetId="2" r:id="R9a253404ed6f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($#,##0);&quot;-&quot;"/>
    <x:numFmt numFmtId="201" formatCode="0"/>
    <x:numFmt numFmtId="202" formatCode="0.0%;(0.0%);&quot;-&quot;"/>
    <x:numFmt numFmtId="203" formatCode="0.00&quot;x&quot;"/>
    <x:numFmt numFmtId="204" formatCode="0.000000"/>
  </x:numFmts>
  <x:fonts count="9">
    <x:font>
      <x:sz val="11"/>
      <x:name val="Carlito"/>
    </x:font>
    <x:font>
      <x:sz val="10"/>
      <x:color rgb="FF172C40"/>
      <x:name val="Arial"/>
    </x:font>
    <x:font>
      <x:b/>
      <x:sz val="15"/>
      <x:color rgb="FF173148"/>
      <x:name val="Arial"/>
    </x:font>
    <x:font>
      <x:i/>
      <x:sz val="10"/>
      <x:color rgb="FF52616C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52616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1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864A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2" fontId="7" fillId="0" borderId="0" xfId="0" applyNumberFormat="1" applyFont="1" applyFill="1" applyBorder="1" applyAlignment="1">
      <x:alignment horizontal="right" vertical="center"/>
    </x:xf>
    <x:xf numFmtId="203" fontId="7" fillId="0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7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fb7cf087a422f" /><Relationship Type="http://schemas.openxmlformats.org/officeDocument/2006/relationships/theme" Target="/xl/theme/theme1.xml" Id="Ra5a43a62e55d4e85" /><Relationship Type="http://schemas.openxmlformats.org/officeDocument/2006/relationships/sharedStrings" Target="/xl/sharedStrings.xml" Id="R03fdf8615637449c" /><Relationship Type="http://schemas.openxmlformats.org/officeDocument/2006/relationships/worksheet" Target="/xl/worksheets/sheet1.xml" Id="Rf3a76e35f6124f82" /><Relationship Type="http://schemas.openxmlformats.org/officeDocument/2006/relationships/worksheet" Target="/xl/worksheets/sheet2.xml" Id="R9a253404ed6f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48"/>
  </x:sheetPr>
  <x:sheetViews>
    <x:sheetView showGridLines="0" workbookViewId="0"/>
  </x:sheetViews>
  <x:sheetFormatPr defaultRowHeight="15"/>
  <x:cols>
    <x:col min="1" max="1" width="3" hidden="0" customWidth="1"/>
    <x:col min="2" max="2" width="58" hidden="0" customWidth="1"/>
    <x:col min="3" max="3" width="20" hidden="0" customWidth="1"/>
    <x:col min="4" max="4" width="3" hidden="0" customWidth="1"/>
    <x:col min="5" max="5" width="66" hidden="0" customWidth="1"/>
  </x:cols>
  <x:sheetData>
    <x:row r="2" ht="22" customHeight="1">
      <x:c r="B2" s="5" t="str">
        <x:v>Five-unit multifamily underwriting</x:v>
      </x:c>
      <x:c r="C2" s="2"/>
      <x:c r="D2" s="2"/>
      <x:c r="E2" s="2"/>
    </x:row>
    <x:row r="3" ht="22" customHeight="1">
      <x:c r="B3" s="6"/>
      <x:c r="C3" s="6"/>
      <x:c r="D3" s="2"/>
      <x:c r="E3" s="2"/>
    </x:row>
    <x:row r="4" ht="22" customHeight="1">
      <x:c r="B4" s="7" t="str">
        <x:v>Hypothetical example. USD. Replace blue inputs with dated evidence.</x:v>
      </x:c>
      <x:c r="C4" s="2"/>
      <x:c r="D4" s="2"/>
      <x:c r="E4" s="2"/>
    </x:row>
    <x:row r="5" ht="22" customHeight="1">
      <x:c r="B5" s="2" t="str">
        <x:v>Case selected: 1 = base, 2 = downside</x:v>
      </x:c>
      <x:c r="C5" s="10" t="n">
        <x:v>1</x:v>
      </x:c>
      <x:c r="D5" s="2"/>
      <x:c r="E5" s="11" t="str">
        <x:f>IF(C5=1,"Base",IF(C5=2,"Downside","Choose case 1 or 2"))</x:f>
        <x:v>Base</x:v>
      </x:c>
    </x:row>
    <x:row r="6" ht="22" customHeight="1">
      <x:c r="B6" s="2"/>
      <x:c r="C6" s="4"/>
      <x:c r="D6" s="2"/>
      <x:c r="E6" s="2"/>
    </x:row>
    <x:row r="7" ht="22" customHeight="1">
      <x:c r="B7" s="14" t="str">
        <x:v>Selected-case results</x:v>
      </x:c>
      <x:c r="C7" s="16" t="str">
        <x:v>USD / ratio</x:v>
      </x:c>
      <x:c r="D7" s="2"/>
      <x:c r="E7" s="2"/>
    </x:row>
    <x:row r="8" ht="25" customHeight="1">
      <x:c r="B8" s="2" t="str">
        <x:v>Annual cash flow after reserves and debt</x:v>
      </x:c>
      <x:c r="C8" s="29" t="n">
        <x:f>C56</x:f>
        <x:v>11175.729332152652</x:v>
      </x:c>
      <x:c r="D8" s="2"/>
      <x:c r="E8" s="2"/>
    </x:row>
    <x:row r="9" ht="25" customHeight="1">
      <x:c r="B9" s="2" t="str">
        <x:v>Net cash flow / annual debt</x:v>
      </x:c>
      <x:c r="C9" s="28" t="n">
        <x:f>IF(C53=0,"n.a.",C51/C53)</x:f>
        <x:v>1.2520492275578</x:v>
      </x:c>
      <x:c r="D9" s="2"/>
      <x:c r="E9" s="2"/>
    </x:row>
    <x:row r="10" ht="25" customHeight="1">
      <x:c r="B10" s="2" t="str">
        <x:v>Buyer cash including initial liquidity</x:v>
      </x:c>
      <x:c r="C10" s="29" t="n">
        <x:f>C55</x:f>
        <x:v>327500</x:v>
      </x:c>
      <x:c r="D10" s="2"/>
      <x:c r="E10" s="2"/>
    </x:row>
    <x:row r="11" ht="25" customHeight="1">
      <x:c r="B11" s="2" t="str">
        <x:v>Annual cash-on-cash return before tax</x:v>
      </x:c>
      <x:c r="C11" s="27" t="n">
        <x:f>IF(C55&lt;=0,"n.a.",C56/C55)</x:f>
        <x:v>0.034124364372985196</x:v>
      </x:c>
      <x:c r="D11" s="2"/>
      <x:c r="E11" s="2"/>
    </x:row>
    <x:row r="12" ht="25" customHeight="1">
      <x:c r="B12" s="2" t="str">
        <x:v>Lower modeled loan limit</x:v>
      </x:c>
      <x:c r="C12" s="29" t="n">
        <x:f>MIN(C57,C59)</x:f>
        <x:v>500819.69102311996</x:v>
      </x:c>
      <x:c r="D12" s="2"/>
      <x:c r="E12" s="2"/>
    </x:row>
    <x:row r="13" ht="25" customHeight="1">
      <x:c r="B13" s="2" t="str">
        <x:v>Loan balance at stated maturity</x:v>
      </x:c>
      <x:c r="C13" s="29" t="n">
        <x:f>C60</x:f>
        <x:v>458662.7492092485</x:v>
      </x:c>
      <x:c r="D13" s="2"/>
      <x:c r="E13" s="2"/>
    </x:row>
    <x:row r="14" ht="25" customHeight="1">
      <x:c r="B14" s="2" t="str">
        <x:v>Sale cash after costs and loan payoff</x:v>
      </x:c>
      <x:c r="C14" s="29" t="n">
        <x:f>C62</x:f>
        <x:v>382003.9174574182</x:v>
      </x:c>
      <x:c r="D14" s="2"/>
      <x:c r="E14" s="37" t="str">
        <x:f>IF(COUNT(C18:C23,C26:C37,C39:C41)&lt;&gt;21,"Missing numeric assumption",IF(OR(C18&lt;=0,C19&gt;C18,C22&gt;C21),"Review price, loan and maturity","Review assumptions and lender conditions"))</x:f>
        <x:v>Review assumptions and lender conditions</x:v>
      </x:c>
    </x:row>
    <x:row r="15" ht="22" customHeight="1">
      <x:c r="B15" s="2"/>
      <x:c r="C15" s="4"/>
      <x:c r="D15" s="2"/>
      <x:c r="E15" s="2"/>
    </x:row>
    <x:row r="16" ht="22" customHeight="1">
      <x:c r="B16" s="2"/>
      <x:c r="C16" s="4"/>
      <x:c r="D16" s="2"/>
      <x:c r="E16" s="2"/>
    </x:row>
    <x:row r="17" ht="22" customHeight="1">
      <x:c r="B17" s="14" t="str">
        <x:v>Editable inputs</x:v>
      </x:c>
      <x:c r="C17" s="16" t="str">
        <x:v>Value</x:v>
      </x:c>
      <x:c r="D17" s="2"/>
      <x:c r="E17" s="2"/>
    </x:row>
    <x:row r="18" ht="22" customHeight="1">
      <x:c r="B18" s="2" t="str">
        <x:v>Purchase price</x:v>
      </x:c>
      <x:c r="C18" s="20" t="n">
        <x:v>750000</x:v>
      </x:c>
      <x:c r="D18" s="2"/>
      <x:c r="E18" s="34" t="str">
        <x:v>Blue inputs are editable. Case 1 = base; 2 = downside.</x:v>
      </x:c>
    </x:row>
    <x:row r="19" ht="22" customHeight="1">
      <x:c r="B19" s="2" t="str">
        <x:v>Purchase-only loan</x:v>
      </x:c>
      <x:c r="C19" s="20" t="n">
        <x:v>500000</x:v>
      </x:c>
      <x:c r="D19" s="2"/>
      <x:c r="E19" s="2"/>
    </x:row>
    <x:row r="20" ht="22" customHeight="1">
      <x:c r="B20" s="2" t="str">
        <x:v>Assumed fixed annual interest rate</x:v>
      </x:c>
      <x:c r="C20" s="23" t="n">
        <x:v>0.075</x:v>
      </x:c>
      <x:c r="D20" s="2"/>
      <x:c r="E20" s="34" t="str">
        <x:v>Loan and exit assumptions are examples, not quoted terms.</x:v>
      </x:c>
    </x:row>
    <x:row r="21" ht="22" customHeight="1">
      <x:c r="B21" s="2" t="str">
        <x:v>Amortization (years)</x:v>
      </x:c>
      <x:c r="C21" s="10" t="n">
        <x:v>25</x:v>
      </x:c>
      <x:c r="D21" s="2"/>
      <x:c r="E21" s="2"/>
    </x:row>
    <x:row r="22" ht="22" customHeight="1">
      <x:c r="B22" s="2" t="str">
        <x:v>Loan maturity (years)</x:v>
      </x:c>
      <x:c r="C22" s="10" t="n">
        <x:v>5</x:v>
      </x:c>
      <x:c r="D22" s="2"/>
      <x:c r="E22" s="34" t="str">
        <x:v>Rent Roll supplies rent. Other income is already net of loss.</x:v>
      </x:c>
    </x:row>
    <x:row r="23" ht="22" customHeight="1">
      <x:c r="B23" s="2" t="str">
        <x:v>Annual other collected income</x:v>
      </x:c>
      <x:c r="C23" s="20" t="n">
        <x:v>1200</x:v>
      </x:c>
      <x:c r="D23" s="2"/>
      <x:c r="E23" s="2"/>
    </x:row>
    <x:row r="24" ht="22" customHeight="1">
      <x:c r="B24" s="2" t="str">
        <x:v>Base rental vacancy and loss</x:v>
      </x:c>
      <x:c r="C24" s="23" t="n">
        <x:v>0.08</x:v>
      </x:c>
      <x:c r="D24" s="2"/>
      <x:c r="E24" s="34" t="str">
        <x:v>Taxes and insurance are expenses; debt is principal and interest.</x:v>
      </x:c>
    </x:row>
    <x:row r="25" ht="22" customHeight="1">
      <x:c r="B25" s="2" t="str">
        <x:v>Downside rental vacancy and loss</x:v>
      </x:c>
      <x:c r="C25" s="23" t="n">
        <x:v>0.2</x:v>
      </x:c>
      <x:c r="D25" s="2"/>
      <x:c r="E25" s="2"/>
    </x:row>
    <x:row r="26" ht="22" customHeight="1">
      <x:c r="B26" s="2" t="str">
        <x:v>Annual property taxes after purchase</x:v>
      </x:c>
      <x:c r="C26" s="20" t="n">
        <x:v>15000</x:v>
      </x:c>
      <x:c r="D26" s="2"/>
      <x:c r="E26" s="34" t="str">
        <x:v>Reserve is below NOI. Initial repairs are a separate closing use.</x:v>
      </x:c>
    </x:row>
    <x:row r="27" ht="22" customHeight="1">
      <x:c r="B27" s="2" t="str">
        <x:v>Annual insurance</x:v>
      </x:c>
      <x:c r="C27" s="20" t="n">
        <x:v>5000</x:v>
      </x:c>
      <x:c r="D27" s="2"/>
      <x:c r="E27" s="2"/>
    </x:row>
    <x:row r="28" ht="22" customHeight="1">
      <x:c r="B28" s="2" t="str">
        <x:v>Annual owner-paid utilities</x:v>
      </x:c>
      <x:c r="C28" s="20" t="n">
        <x:v>6000</x:v>
      </x:c>
      <x:c r="D28" s="2"/>
      <x:c r="E28" s="34" t="str">
        <x:v>Sale cash is equity. Tax and prior distributions are excluded.</x:v>
      </x:c>
    </x:row>
    <x:row r="29" ht="22" customHeight="1">
      <x:c r="B29" s="2" t="str">
        <x:v>Annual recurring repairs</x:v>
      </x:c>
      <x:c r="C29" s="20" t="n">
        <x:v>5000</x:v>
      </x:c>
      <x:c r="D29" s="2"/>
      <x:c r="E29" s="2"/>
    </x:row>
    <x:row r="30" ht="22" customHeight="1">
      <x:c r="B30" s="2" t="str">
        <x:v>Management fee / effective gross income</x:v>
      </x:c>
      <x:c r="C30" s="23" t="n">
        <x:v>0.08</x:v>
      </x:c>
      <x:c r="D30" s="2"/>
      <x:c r="E30" s="2"/>
    </x:row>
    <x:row r="31" ht="22" customHeight="1">
      <x:c r="B31" s="2" t="str">
        <x:v>Annual other operating expenses</x:v>
      </x:c>
      <x:c r="C31" s="20" t="n">
        <x:v>2000</x:v>
      </x:c>
      <x:c r="D31" s="2"/>
      <x:c r="E31" s="2"/>
    </x:row>
    <x:row r="32" ht="22" customHeight="1">
      <x:c r="B32" s="2" t="str">
        <x:v>Separate annual replacement reserve</x:v>
      </x:c>
      <x:c r="C32" s="20" t="n">
        <x:v>4000</x:v>
      </x:c>
      <x:c r="D32" s="2"/>
      <x:c r="E32" s="2"/>
    </x:row>
    <x:row r="33" ht="22" customHeight="1">
      <x:c r="B33" s="2" t="str">
        <x:v>Closing and financing costs</x:v>
      </x:c>
      <x:c r="C33" s="20" t="n">
        <x:v>22500</x:v>
      </x:c>
      <x:c r="D33" s="2"/>
      <x:c r="E33" s="2"/>
    </x:row>
    <x:row r="34" ht="22" customHeight="1">
      <x:c r="B34" s="2" t="str">
        <x:v>Initial repair budget</x:v>
      </x:c>
      <x:c r="C34" s="20" t="n">
        <x:v>35000</x:v>
      </x:c>
      <x:c r="D34" s="2"/>
      <x:c r="E34" s="2"/>
    </x:row>
    <x:row r="35" ht="22" customHeight="1">
      <x:c r="B35" s="2" t="str">
        <x:v>Initial operating cash</x:v>
      </x:c>
      <x:c r="C35" s="20" t="n">
        <x:v>20000</x:v>
      </x:c>
      <x:c r="D35" s="2"/>
      <x:c r="E35" s="2"/>
    </x:row>
    <x:row r="36" ht="22" customHeight="1">
      <x:c r="B36" s="2" t="str">
        <x:v>Assumed minimum cash-flow coverage</x:v>
      </x:c>
      <x:c r="C36" s="26" t="n">
        <x:v>1.25</x:v>
      </x:c>
      <x:c r="D36" s="2"/>
      <x:c r="E36" s="2"/>
    </x:row>
    <x:row r="37" ht="22" customHeight="1">
      <x:c r="B37" s="2" t="str">
        <x:v>Assumed maximum purchase LTV</x:v>
      </x:c>
      <x:c r="C37" s="23" t="n">
        <x:v>0.75</x:v>
      </x:c>
      <x:c r="D37" s="2"/>
      <x:c r="E37" s="2"/>
    </x:row>
    <x:row r="38" ht="22" customHeight="1">
      <x:c r="B38" s="2" t="str">
        <x:v>Downside fixed-expense increase</x:v>
      </x:c>
      <x:c r="C38" s="23" t="n">
        <x:v>0.1</x:v>
      </x:c>
      <x:c r="D38" s="2"/>
      <x:c r="E38" s="2"/>
    </x:row>
    <x:row r="39" ht="22" customHeight="1">
      <x:c r="B39" s="2" t="str">
        <x:v>Assumed annual NOI at sale</x:v>
      </x:c>
      <x:c r="C39" s="20" t="n">
        <x:v>65000</x:v>
      </x:c>
      <x:c r="D39" s="2"/>
      <x:c r="E39" s="2"/>
    </x:row>
    <x:row r="40" ht="22" customHeight="1">
      <x:c r="B40" s="2" t="str">
        <x:v>Assumed sale capitalization rate</x:v>
      </x:c>
      <x:c r="C40" s="23" t="n">
        <x:v>0.075</x:v>
      </x:c>
      <x:c r="D40" s="2"/>
      <x:c r="E40" s="2"/>
    </x:row>
    <x:row r="41" ht="22" customHeight="1">
      <x:c r="B41" s="2" t="str">
        <x:v>Assumed selling costs</x:v>
      </x:c>
      <x:c r="C41" s="23" t="n">
        <x:v>0.03</x:v>
      </x:c>
      <x:c r="D41" s="2"/>
      <x:c r="E41" s="2"/>
    </x:row>
    <x:row r="42" ht="22" customHeight="1">
      <x:c r="B42" s="2"/>
      <x:c r="C42" s="4"/>
      <x:c r="D42" s="2"/>
      <x:c r="E42" s="2"/>
    </x:row>
    <x:row r="43" ht="22" customHeight="1">
      <x:c r="B43" s="2" t="str">
        <x:v>Selected rental loss</x:v>
      </x:c>
      <x:c r="C43" s="27" t="n">
        <x:f>IF(C5=1,IF(ISNUMBER(C24),C24,NA()),IF(C5=2,IF(ISNUMBER(C25),C25,NA()),NA()))</x:f>
        <x:v>0.08</x:v>
      </x:c>
      <x:c r="D43" s="2"/>
      <x:c r="E43" s="2"/>
    </x:row>
    <x:row r="44" ht="22" customHeight="1">
      <x:c r="B44" s="2" t="str">
        <x:v>Selected fixed-expense multiplier</x:v>
      </x:c>
      <x:c r="C44" s="28" t="n">
        <x:f>IF(C5=1,1,IF(C5=2,IF(ISNUMBER(C38),1+C38,NA()),NA()))</x:f>
        <x:v>1</x:v>
      </x:c>
      <x:c r="D44" s="2"/>
      <x:c r="E44" s="2"/>
    </x:row>
    <x:row r="45" ht="22" customHeight="1">
      <x:c r="B45" s="2" t="str">
        <x:v>Potential scheduled annual rent</x:v>
      </x:c>
      <x:c r="C45" s="30" t="n">
        <x:f>'Rent Roll'!C13*12</x:f>
        <x:v>108000</x:v>
      </x:c>
      <x:c r="D45" s="2"/>
      <x:c r="E45" s="2"/>
    </x:row>
    <x:row r="46" ht="22" customHeight="1">
      <x:c r="B46" s="14" t="str">
        <x:v>Operating calculation</x:v>
      </x:c>
      <x:c r="C46" s="16" t="str">
        <x:v>USD / ratio</x:v>
      </x:c>
      <x:c r="D46" s="2"/>
      <x:c r="E46" s="2"/>
    </x:row>
    <x:row r="47" ht="22" customHeight="1">
      <x:c r="B47" s="2" t="str">
        <x:v>Effective gross income</x:v>
      </x:c>
      <x:c r="C47" s="29" t="n">
        <x:f>IF(COUNT(C45,C43,C23)=3,C45*(1-C43)+C23,NA())</x:f>
        <x:v>100560</x:v>
      </x:c>
      <x:c r="D47" s="2"/>
      <x:c r="E47" s="2"/>
    </x:row>
    <x:row r="48" ht="22" customHeight="1">
      <x:c r="B48" s="2" t="str">
        <x:v>Fixed operating expenses</x:v>
      </x:c>
      <x:c r="C48" s="29" t="n">
        <x:f>IF(COUNT(C26:C29,C31,C44)=6,(SUM(C26:C29)+C31)*C44,NA())</x:f>
        <x:v>33000</x:v>
      </x:c>
      <x:c r="D48" s="2"/>
      <x:c r="E48" s="2"/>
    </x:row>
    <x:row r="49" ht="22" customHeight="1">
      <x:c r="B49" s="2" t="str">
        <x:v>Management expense</x:v>
      </x:c>
      <x:c r="C49" s="29" t="n">
        <x:f>IF(ISNUMBER(C30),C47*C30,NA())</x:f>
        <x:v>8044.8</x:v>
      </x:c>
      <x:c r="D49" s="2"/>
      <x:c r="E49" s="2"/>
    </x:row>
    <x:row r="50" ht="22" customHeight="1">
      <x:c r="B50" s="2" t="str">
        <x:v>NOI before replacement reserve</x:v>
      </x:c>
      <x:c r="C50" s="29" t="n">
        <x:f>C47-C48-C49</x:f>
        <x:v>59515.2</x:v>
      </x:c>
      <x:c r="D50" s="2"/>
      <x:c r="E50" s="2"/>
    </x:row>
    <x:row r="51" ht="22" customHeight="1">
      <x:c r="B51" s="2" t="str">
        <x:v>Net cash flow after replacement reserve</x:v>
      </x:c>
      <x:c r="C51" s="29" t="n">
        <x:f>IF(ISNUMBER(C32),C50-C32,NA())</x:f>
        <x:v>55515.2</x:v>
      </x:c>
      <x:c r="D51" s="2"/>
      <x:c r="E51" s="2"/>
    </x:row>
    <x:row r="52" ht="22" customHeight="1">
      <x:c r="B52" s="2" t="str">
        <x:v>Monthly principal and interest</x:v>
      </x:c>
      <x:c r="C52" s="29" t="n">
        <x:f>IF(COUNT(C19:C21)=3,IF(C20=0,C19/(C21*12),C19*(C20/12)/(1-(1+C20/12)^(-C21*12))),NA())</x:f>
        <x:v>3694.9558889872787</x:v>
      </x:c>
      <x:c r="D52" s="2"/>
      <x:c r="E52" s="2"/>
    </x:row>
    <x:row r="53" ht="22" customHeight="1">
      <x:c r="B53" s="2" t="str">
        <x:v>Annual principal and interest</x:v>
      </x:c>
      <x:c r="C53" s="29" t="n">
        <x:f>C52*12</x:f>
        <x:v>44339.470667847345</x:v>
      </x:c>
      <x:c r="D53" s="2"/>
      <x:c r="E53" s="2"/>
    </x:row>
    <x:row r="54" ht="22" customHeight="1">
      <x:c r="B54" s="2" t="str">
        <x:v>Total purchase uses</x:v>
      </x:c>
      <x:c r="C54" s="29" t="n">
        <x:f>IF(COUNT(C18,C33:C35)=4,SUM(C18,C33:C35),NA())</x:f>
        <x:v>827500</x:v>
      </x:c>
      <x:c r="D54" s="2"/>
      <x:c r="E54" s="2"/>
    </x:row>
    <x:row r="55" ht="22" customHeight="1">
      <x:c r="B55" s="2" t="str">
        <x:v>Buyer cash including initial liquidity</x:v>
      </x:c>
      <x:c r="C55" s="29" t="n">
        <x:f>IF(ISNUMBER(C19),C54-C19,NA())</x:f>
        <x:v>327500</x:v>
      </x:c>
      <x:c r="D55" s="2"/>
      <x:c r="E55" s="2"/>
    </x:row>
    <x:row r="56" ht="22" customHeight="1">
      <x:c r="B56" s="2" t="str">
        <x:v>Cash after reserves and debt</x:v>
      </x:c>
      <x:c r="C56" s="29" t="n">
        <x:f>C51-C53</x:f>
        <x:v>11175.729332152652</x:v>
      </x:c>
      <x:c r="D56" s="2"/>
      <x:c r="E56" s="2"/>
    </x:row>
    <x:row r="57" ht="22" customHeight="1">
      <x:c r="B57" s="2" t="str">
        <x:v>Loan limit from assumed coverage</x:v>
      </x:c>
      <x:c r="C57" s="29" t="n">
        <x:f>IF(AND(ISNUMBER(C36),C36&gt;0),MAX(0,C51)/(C36*C58*12),NA())</x:f>
        <x:v>500819.69102311996</x:v>
      </x:c>
      <x:c r="D57" s="2"/>
      <x:c r="E57" s="2"/>
    </x:row>
    <x:row r="58" ht="22" customHeight="1">
      <x:c r="B58" s="2" t="str">
        <x:v>Monthly payment per dollar of principal</x:v>
      </x:c>
      <x:c r="C58" s="32" t="n">
        <x:f>IF(COUNT(C20:C21)=2,IF(C20=0,1/(C21*12),(C20/12)/(1-(1+C20/12)^(-C21*12))),NA())</x:f>
        <x:v>0.007389911777974558</x:v>
      </x:c>
      <x:c r="D58" s="2"/>
      <x:c r="E58" s="2"/>
    </x:row>
    <x:row r="59" ht="22" customHeight="1">
      <x:c r="B59" s="2" t="str">
        <x:v>Loan limit from purchase LTV</x:v>
      </x:c>
      <x:c r="C59" s="29" t="n">
        <x:f>IF(COUNT(C18,C37)=2,C18*C37,NA())</x:f>
        <x:v>562500</x:v>
      </x:c>
      <x:c r="D59" s="2"/>
      <x:c r="E59" s="2"/>
    </x:row>
    <x:row r="60" ht="22" customHeight="1">
      <x:c r="B60" s="2" t="str">
        <x:v>Scheduled principal at maturity</x:v>
      </x:c>
      <x:c r="C60" s="29" t="n">
        <x:f>IF(COUNT(C19:C22)=4,IF(C22&gt;=C21,0,IF(C20=0,C19*(1-C22/C21),C52*(1-(1+C20/12)^(-(C21-C22)*12))/(C20/12))),NA())</x:f>
        <x:v>458662.7492092485</x:v>
      </x:c>
      <x:c r="D60" s="2"/>
      <x:c r="E60" s="2"/>
    </x:row>
    <x:row r="61" ht="22" customHeight="1">
      <x:c r="B61" s="2" t="str">
        <x:v>Assumed sale value from exit NOI</x:v>
      </x:c>
      <x:c r="C61" s="29" t="n">
        <x:f>IF(AND(COUNT(C39:C40)=2,C40&gt;0),C39/C40,NA())</x:f>
        <x:v>866666.6666666667</x:v>
      </x:c>
      <x:c r="D61" s="2"/>
      <x:c r="E61" s="2"/>
    </x:row>
    <x:row r="62" ht="22" customHeight="1">
      <x:c r="B62" s="2" t="str">
        <x:v>Sale cash after costs and loan payoff</x:v>
      </x:c>
      <x:c r="C62" s="29" t="n">
        <x:f>IF(ISNUMBER(C41),C61*(1-C41)-C60,NA())</x:f>
        <x:v>382003.9174574182</x:v>
      </x:c>
      <x:c r="D62" s="2"/>
      <x:c r="E62" s="2"/>
    </x:row>
    <x:row r="63" ht="22" customHeight="1">
      <x:c r="B63" s="2"/>
      <x:c r="C63" s="4"/>
      <x:c r="D63" s="2"/>
      <x:c r="E63" s="2"/>
    </x:row>
    <x:row r="64" ht="43" customHeight="1">
      <x:c r="B64" s="2"/>
      <x:c r="C64" s="4"/>
      <x:c r="D64" s="2"/>
      <x:c r="E64" s="36" t="str">
        <x:v>Example assumptions: Jaken Finance Group worked purchase, October 28, 2026. Replace with dated records.</x:v>
      </x:c>
    </x:row>
    <x:row r="65" ht="22" customHeight="1">
      <x:c r="B65" s="2"/>
      <x:c r="C65" s="4"/>
      <x:c r="D65" s="2"/>
      <x:c r="E65" s="2"/>
    </x:row>
    <x:row r="66" ht="43" customHeight="1">
      <x:c r="B66" s="2"/>
      <x:c r="C66" s="4"/>
      <x:c r="D66" s="2"/>
      <x:c r="E66" s="36" t="str">
        <x:v>Guide: https://jakenfinancegroup.com/how-to-underwrite-five-unit-multifamily/</x:v>
      </x:c>
    </x:row>
    <x:row r="67" ht="22" customHeight="1">
      <x:c r="B67" s="2"/>
      <x:c r="C67" s="4"/>
      <x:c r="D67" s="2"/>
      <x:c r="E67" s="2"/>
    </x:row>
    <x:row r="68" ht="43" customHeight="1">
      <x:c r="B68" s="2"/>
      <x:c r="C68" s="4"/>
      <x:c r="D68" s="2"/>
      <x:c r="E68" s="36" t="str">
        <x:v>Program context only: https://multifamily.fanniemae.com/financing-options/small-loans/small-mortgage-loan-program-term-sheet</x:v>
      </x:c>
    </x:row>
    <x:row r="69" ht="22" customHeight="1">
      <x:c r="B69" s="2"/>
      <x:c r="C69" s="4"/>
      <x:c r="D69" s="2"/>
      <x:c r="E69" s="2"/>
    </x:row>
    <x:row r="70" ht="22" customHeight="1">
      <x:c r="B70" s="2"/>
      <x:c r="C70" s="4"/>
      <x:c r="D70" s="2"/>
      <x:c r="E70" s="2"/>
    </x:row>
  </x:sheetData>
  <x:conditionalFormatting sqref="C8:C8">
    <x:cfRule type="cellIs" dxfId="0" priority="1" operator="lessThan">
      <x:formula>0</x:formula>
    </x:cfRule>
  </x:conditionalFormatting>
  <x:conditionalFormatting sqref="C11:C11">
    <x:cfRule type="cellIs" dxfId="1" priority="2" operator="lessThan">
      <x:formula>0</x:formula>
    </x:cfRule>
  </x:conditionalFormatting>
  <x:dataValidations count="14">
    <x:dataValidation type="whole" operator="between" sqref="C5">
      <x:formula1>1</x:formula1>
      <x:formula2>2</x:formula2>
    </x:dataValidation>
    <x:dataValidation type="decimal" operator="between" sqref="C18:C19">
      <x:formula1>0</x:formula1>
      <x:formula2>100000000</x:formula2>
    </x:dataValidation>
    <x:dataValidation type="decimal" operator="between" sqref="C23">
      <x:formula1>0</x:formula1>
      <x:formula2>100000000</x:formula2>
    </x:dataValidation>
    <x:dataValidation type="decimal" operator="between" sqref="C26:C29">
      <x:formula1>0</x:formula1>
      <x:formula2>100000000</x:formula2>
    </x:dataValidation>
    <x:dataValidation type="decimal" operator="between" sqref="C31:C35">
      <x:formula1>0</x:formula1>
      <x:formula2>100000000</x:formula2>
    </x:dataValidation>
    <x:dataValidation type="decimal" operator="between" sqref="C39">
      <x:formula1>0</x:formula1>
      <x:formula2>100000000</x:formula2>
    </x:dataValidation>
    <x:dataValidation type="decimal" operator="between" sqref="C41">
      <x:formula1>0</x:formula1>
      <x:formula2>0.5</x:formula2>
    </x:dataValidation>
    <x:dataValidation type="whole" operator="between" sqref="C21:C22">
      <x:formula1>1</x:formula1>
      <x:formula2>40</x:formula2>
    </x:dataValidation>
    <x:dataValidation type="decimal" operator="between" sqref="C24:C25">
      <x:formula1>0</x:formula1>
      <x:formula2>1</x:formula2>
    </x:dataValidation>
    <x:dataValidation type="decimal" operator="between" sqref="C30">
      <x:formula1>0</x:formula1>
      <x:formula2>1</x:formula2>
    </x:dataValidation>
    <x:dataValidation type="decimal" operator="between" sqref="C37:C38">
      <x:formula1>0</x:formula1>
      <x:formula2>1</x:formula2>
    </x:dataValidation>
    <x:dataValidation type="decimal" operator="between" sqref="C20">
      <x:formula1>0</x:formula1>
      <x:formula2>0.25</x:formula2>
    </x:dataValidation>
    <x:dataValidation type="decimal" operator="between" sqref="C36">
      <x:formula1>0.1</x:formula1>
      <x:formula2>5</x:formula2>
    </x:dataValidation>
    <x:dataValidation type="decimal" operator="between" sqref="C40">
      <x:formula1>0.001</x:formula1>
      <x:formula2>0.3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8" hidden="0" customWidth="1"/>
    <x:col min="3" max="3" width="22" hidden="0" customWidth="1"/>
    <x:col min="4" max="4" width="32" hidden="0" customWidth="1"/>
    <x:col min="5" max="5" width="60" hidden="0" customWidth="1"/>
  </x:cols>
  <x:sheetData>
    <x:row r="2" ht="24" customHeight="1">
      <x:c r="B2" s="5" t="str">
        <x:v>Five-unit scheduled rent</x:v>
      </x:c>
      <x:c r="C2" s="2"/>
      <x:c r="D2" s="2"/>
      <x:c r="E2" s="2"/>
    </x:row>
    <x:row r="3" ht="24" customHeight="1">
      <x:c r="B3" s="2"/>
      <x:c r="C3" s="2"/>
      <x:c r="D3" s="2"/>
      <x:c r="E3" s="2"/>
    </x:row>
    <x:row r="4" ht="24" customHeight="1">
      <x:c r="B4" s="2" t="str">
        <x:v>Hypothetical rent roll. Use unit IDs; do not enter resident names.</x:v>
      </x:c>
      <x:c r="C4" s="2"/>
      <x:c r="D4" s="2"/>
      <x:c r="E4" s="2"/>
    </x:row>
    <x:row r="5" ht="24" customHeight="1">
      <x:c r="B5" s="2"/>
      <x:c r="C5" s="2"/>
      <x:c r="D5" s="2"/>
      <x:c r="E5" s="2"/>
    </x:row>
    <x:row r="6" ht="30" customHeight="1">
      <x:c r="B6" s="14" t="str">
        <x:v>Unit</x:v>
      </x:c>
      <x:c r="C6" s="14" t="str">
        <x:v>Monthly scheduled rent</x:v>
      </x:c>
      <x:c r="D6" s="14" t="str">
        <x:v>Source / date</x:v>
      </x:c>
      <x:c r="E6" s="2"/>
    </x:row>
    <x:row r="7" ht="24" customHeight="1">
      <x:c r="B7" s="2"/>
      <x:c r="C7" s="2"/>
      <x:c r="D7" s="2"/>
      <x:c r="E7" s="2"/>
    </x:row>
    <x:row r="8" ht="24" customHeight="1">
      <x:c r="B8" s="2" t="n">
        <x:v>1</x:v>
      </x:c>
      <x:c r="C8" s="18" t="n">
        <x:v>1800</x:v>
      </x:c>
      <x:c r="D8" s="2" t="str">
        <x:v>Hypothetical example</x:v>
      </x:c>
      <x:c r="E8" s="2"/>
    </x:row>
    <x:row r="9" ht="24" customHeight="1">
      <x:c r="B9" s="2" t="n">
        <x:v>2</x:v>
      </x:c>
      <x:c r="C9" s="18" t="n">
        <x:v>1800</x:v>
      </x:c>
      <x:c r="D9" s="2" t="str">
        <x:v>Hypothetical example</x:v>
      </x:c>
      <x:c r="E9" s="2"/>
    </x:row>
    <x:row r="10" ht="24" customHeight="1">
      <x:c r="B10" s="2" t="n">
        <x:v>3</x:v>
      </x:c>
      <x:c r="C10" s="18" t="n">
        <x:v>1800</x:v>
      </x:c>
      <x:c r="D10" s="2" t="str">
        <x:v>Hypothetical example</x:v>
      </x:c>
      <x:c r="E10" s="2"/>
    </x:row>
    <x:row r="11" ht="24" customHeight="1">
      <x:c r="B11" s="2" t="n">
        <x:v>4</x:v>
      </x:c>
      <x:c r="C11" s="18" t="n">
        <x:v>1800</x:v>
      </x:c>
      <x:c r="D11" s="2" t="str">
        <x:v>Hypothetical example</x:v>
      </x:c>
      <x:c r="E11" s="2"/>
    </x:row>
    <x:row r="12" ht="24" customHeight="1">
      <x:c r="B12" s="2" t="n">
        <x:v>5</x:v>
      </x:c>
      <x:c r="C12" s="18" t="n">
        <x:v>1800</x:v>
      </x:c>
      <x:c r="D12" s="2" t="str">
        <x:v>Hypothetical example</x:v>
      </x:c>
      <x:c r="E12" s="2"/>
    </x:row>
    <x:row r="13" ht="24" customHeight="1">
      <x:c r="B13" s="2" t="str">
        <x:v>Total monthly rent</x:v>
      </x:c>
      <x:c r="C13" s="3" t="n">
        <x:f>IF(COUNT(C8:C12)=5,SUM(C8:C12),NA())</x:f>
        <x:v>9000</x:v>
      </x:c>
      <x:c r="D13" s="2"/>
      <x:c r="E13" s="2"/>
    </x:row>
    <x:row r="14" ht="24" customHeight="1">
      <x:c r="B14" s="2"/>
      <x:c r="C14" s="2"/>
      <x:c r="D14" s="2"/>
      <x:c r="E14" s="2"/>
    </x:row>
    <x:row r="15" ht="24" customHeight="1">
      <x:c r="B15" s="2"/>
      <x:c r="C15" s="2"/>
      <x:c r="D15" s="2"/>
      <x:c r="E15" s="2"/>
    </x:row>
    <x:row r="16" ht="24" customHeight="1">
      <x:c r="B16" s="2" t="str">
        <x:v>Scheduled rent feeds Model. Rental loss is deducted there once.</x:v>
      </x:c>
      <x:c r="C16" s="2"/>
      <x:c r="D16" s="2"/>
      <x:c r="E16" s="2"/>
    </x:row>
    <x:row r="17" ht="24" customHeight="1">
      <x:c r="B17" s="2"/>
      <x:c r="C17" s="2"/>
      <x:c r="D17" s="2"/>
      <x:c r="E17" s="2"/>
    </x:row>
    <x:row r="18" ht="24" customHeight="1">
      <x:c r="B18" s="2" t="str">
        <x:v>Replace examples with supported rents; record lease and source dates.</x:v>
      </x:c>
      <x:c r="C18" s="2"/>
      <x:c r="D18" s="2"/>
      <x:c r="E18" s="2"/>
    </x:row>
  </x:sheetData>
  <x:dataValidations count="1">
    <x:dataValidation type="decimal" operator="between" sqref="C8:C12">
      <x:formula1>0</x:formula1>
      <x:formula2>10000000</x:formula2>
    </x:dataValidation>
  </x:dataValidations>
  <x:pageMargins left="0.7" right="0.7" top="0.75" bottom="0.75" header="0.3" footer="0.3"/>
</x:worksheet>
</file>